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2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Ukupno!$A$2:$J$426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<sst xmlns="http://schemas.openxmlformats.org/spreadsheetml/2006/main" count="15428" uniqueCount="816">
  <si>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</si>
  <si>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</si>
  <si>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</si>
  <si>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</si>
  <si>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</si>
  <si>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</si>
  <si>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</si>
  <si>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</si>
  <si>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</si>
  <si>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</si>
  <si>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</si>
  <si>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</si>
  <si>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</si>
  <si>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</si>
  <si>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</si>
  <si>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</si>
  <si>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</si>
  <si>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</si>
  <si>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</si>
  <si>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MUZEJ MEĐIMURJA ČAKOVEC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</si>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</sst>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3.2" outlineLevelCol="1"/>
  <cols>
    <col min="1" max="1" width="11" customWidth="1"/>
    <col min="2" max="2" width="66.712962962963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222" workbookViewId="0">
      <selection activeCell="E240" sqref="E240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42851.25</v>
      </c>
      <c r="E6" s="36">
        <f>+E7+E14+E19+E30+E35</f>
        <v>149816.01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42851.25</v>
      </c>
      <c r="E19" s="36">
        <f>E20+E25</f>
        <v>149816.01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42851.25</v>
      </c>
      <c r="E25" s="36">
        <f>SUM(E26:E29)</f>
        <v>149816.01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>
        <v>42851.25</v>
      </c>
      <c r="E26" s="40">
        <v>149816.01</v>
      </c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787.5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787.5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787.5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>
        <v>787.5</v>
      </c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191879.76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191879.76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>
        <v>191879.76</v>
      </c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topLeftCell="A59"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9" width="14.712962962963" style="13" customWidth="1"/>
    <col min="10" max="10" width="8.71296296296296" style="13" customWidth="1"/>
    <col min="11" max="16384" width="14.4259259259259" style="4" customWidth="1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21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ht="12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ht="12" spans="1:11">
      <c r="A6" s="33">
        <v>6</v>
      </c>
      <c r="B6" s="34" t="s">
        <v>37</v>
      </c>
      <c r="C6" s="35" t="s">
        <v>38</v>
      </c>
      <c r="D6" s="36">
        <f>+D7+D14+D19+D30+D35</f>
        <v>42851.25</v>
      </c>
      <c r="E6" s="36">
        <f t="shared" ref="E6:I6" si="0">+E7+E14+E19+E30+E35</f>
        <v>152533.57</v>
      </c>
      <c r="F6" s="36">
        <f t="shared" si="0"/>
        <v>0</v>
      </c>
      <c r="G6" s="36">
        <f t="shared" si="0"/>
        <v>4142.78</v>
      </c>
      <c r="H6" s="36">
        <f t="shared" si="0"/>
        <v>42851.25</v>
      </c>
      <c r="I6" s="36">
        <f t="shared" si="0"/>
        <v>156676.35</v>
      </c>
      <c r="J6" s="73">
        <f>IF(H6&lt;&gt;0,IF(I6/H6&gt;=100,"&gt;&gt;100",I6/H6*100),"-")</f>
        <v>365.628423908287</v>
      </c>
      <c r="K6" s="5"/>
    </row>
    <row r="7" ht="12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2717.56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2717.56</v>
      </c>
      <c r="J7" s="73" t="str">
        <f t="shared" ref="J7:J42" si="2">IF(H7&lt;&gt;0,IF(I7/H7&gt;=100,"&gt;&gt;100",I7/H7*100),"-")</f>
        <v>-</v>
      </c>
      <c r="K7" s="5"/>
    </row>
    <row r="8" s="4" customFormat="1" ht="12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2717.56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2717.56</v>
      </c>
      <c r="J8" s="73" t="str">
        <f t="shared" si="2"/>
        <v>-</v>
      </c>
      <c r="K8" s="5"/>
    </row>
    <row r="9" s="4" customFormat="1" ht="12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2717.56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2717.56</v>
      </c>
      <c r="J9" s="73" t="str">
        <f t="shared" si="2"/>
        <v>-</v>
      </c>
      <c r="K9" s="5"/>
    </row>
    <row r="10" s="4" customFormat="1" ht="12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ht="12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ht="12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ht="12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12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ht="12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ht="12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ht="12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ht="12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ht="12" spans="1:11">
      <c r="A19" s="37" t="s">
        <v>61</v>
      </c>
      <c r="B19" s="38" t="s">
        <v>62</v>
      </c>
      <c r="C19" s="39" t="s">
        <v>61</v>
      </c>
      <c r="D19" s="36">
        <f>D20+D25</f>
        <v>42851.25</v>
      </c>
      <c r="E19" s="36">
        <f t="shared" ref="E19:I19" si="8">E20+E25</f>
        <v>149816.01</v>
      </c>
      <c r="F19" s="36">
        <f t="shared" si="8"/>
        <v>0</v>
      </c>
      <c r="G19" s="36">
        <f t="shared" si="8"/>
        <v>0</v>
      </c>
      <c r="H19" s="36">
        <f t="shared" si="8"/>
        <v>42851.25</v>
      </c>
      <c r="I19" s="36">
        <f t="shared" si="8"/>
        <v>149816.01</v>
      </c>
      <c r="J19" s="73">
        <f t="shared" si="2"/>
        <v>349.618762579855</v>
      </c>
      <c r="K19" s="5"/>
    </row>
    <row r="20" ht="12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ht="12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ht="1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2.8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12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ht="12" spans="1:10">
      <c r="A25" s="37" t="s">
        <v>73</v>
      </c>
      <c r="B25" s="38" t="s">
        <v>74</v>
      </c>
      <c r="C25" s="39" t="s">
        <v>73</v>
      </c>
      <c r="D25" s="36">
        <f>SUM(D26:D29)</f>
        <v>42851.25</v>
      </c>
      <c r="E25" s="36">
        <f>SUM(E26:E29)</f>
        <v>149816.01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42851.25</v>
      </c>
      <c r="I25" s="36">
        <f t="shared" si="11"/>
        <v>149816.01</v>
      </c>
      <c r="J25" s="73">
        <f t="shared" si="2"/>
        <v>349.618762579855</v>
      </c>
    </row>
    <row r="26" s="6" customFormat="1" ht="12" spans="1:11">
      <c r="A26" s="37" t="s">
        <v>75</v>
      </c>
      <c r="B26" s="38" t="s">
        <v>76</v>
      </c>
      <c r="C26" s="39" t="s">
        <v>75</v>
      </c>
      <c r="D26" s="65">
        <f>SUM('510:816'!D26)</f>
        <v>42851.25</v>
      </c>
      <c r="E26" s="65">
        <f>SUM('510:816'!E26)</f>
        <v>149816.01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42851.25</v>
      </c>
      <c r="I26" s="66">
        <f t="shared" si="12"/>
        <v>149816.01</v>
      </c>
      <c r="J26" s="73">
        <f t="shared" si="2"/>
        <v>349.618762579855</v>
      </c>
      <c r="K26" s="5"/>
    </row>
    <row r="27" s="6" customFormat="1" ht="12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2.8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12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12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ht="12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ht="12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2.8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2.8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2.8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0</v>
      </c>
      <c r="F35" s="36">
        <f t="shared" si="15"/>
        <v>0</v>
      </c>
      <c r="G35" s="36">
        <f t="shared" si="15"/>
        <v>4142.78</v>
      </c>
      <c r="H35" s="36">
        <f t="shared" si="15"/>
        <v>0</v>
      </c>
      <c r="I35" s="36">
        <f t="shared" si="15"/>
        <v>4142.78</v>
      </c>
      <c r="J35" s="73" t="str">
        <f t="shared" si="2"/>
        <v>-</v>
      </c>
      <c r="K35" s="5"/>
    </row>
    <row r="36" ht="12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0</v>
      </c>
      <c r="F36" s="65">
        <f>'Nacionalno sufinanciranje'!D36</f>
        <v>0</v>
      </c>
      <c r="G36" s="65">
        <f>'Nacionalno sufinanciranje'!E36</f>
        <v>3773.78</v>
      </c>
      <c r="H36" s="67">
        <f t="shared" ref="H36:I38" si="16">D36+F36</f>
        <v>0</v>
      </c>
      <c r="I36" s="67">
        <f t="shared" si="16"/>
        <v>3773.78</v>
      </c>
      <c r="J36" s="73" t="str">
        <f t="shared" si="2"/>
        <v>-</v>
      </c>
      <c r="K36" s="5"/>
    </row>
    <row r="37" ht="22.8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369</v>
      </c>
      <c r="H37" s="67">
        <f t="shared" si="16"/>
        <v>0</v>
      </c>
      <c r="I37" s="67">
        <f t="shared" si="16"/>
        <v>369</v>
      </c>
      <c r="J37" s="73" t="str">
        <f t="shared" si="2"/>
        <v>-</v>
      </c>
      <c r="K37" s="5"/>
    </row>
    <row r="38" ht="22.8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ht="12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2.8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ht="12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ht="1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40.8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2333.12</v>
      </c>
      <c r="E44" s="36">
        <f t="shared" ref="E44:I44" si="21">E45+E56+E94+E113+E122+E154+E165</f>
        <v>15882.67</v>
      </c>
      <c r="F44" s="36">
        <f t="shared" si="21"/>
        <v>492</v>
      </c>
      <c r="G44" s="36">
        <f t="shared" si="21"/>
        <v>3773.78</v>
      </c>
      <c r="H44" s="36">
        <f t="shared" si="21"/>
        <v>2825.12</v>
      </c>
      <c r="I44" s="36">
        <f t="shared" si="21"/>
        <v>19656.45</v>
      </c>
      <c r="J44" s="73">
        <f t="shared" ref="J44:J107" si="22">IF(H44&lt;&gt;0,IF(I44/H44&gt;=100,"&gt;&gt;100",I44/H44*100),"-")</f>
        <v>695.773984821884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2070.09</v>
      </c>
      <c r="E45" s="36">
        <f t="shared" si="23"/>
        <v>10913.39</v>
      </c>
      <c r="F45" s="36">
        <f t="shared" si="23"/>
        <v>426.25</v>
      </c>
      <c r="G45" s="36">
        <f t="shared" si="23"/>
        <v>2728.34</v>
      </c>
      <c r="H45" s="36">
        <f t="shared" si="23"/>
        <v>2496.34</v>
      </c>
      <c r="I45" s="36">
        <f t="shared" si="23"/>
        <v>13641.73</v>
      </c>
      <c r="J45" s="73">
        <f t="shared" si="22"/>
        <v>546.469230954117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1829.45</v>
      </c>
      <c r="E46" s="36">
        <f t="shared" si="24"/>
        <v>9387.81</v>
      </c>
      <c r="F46" s="36">
        <f t="shared" si="24"/>
        <v>365.89</v>
      </c>
      <c r="G46" s="36">
        <f t="shared" si="24"/>
        <v>2346.95</v>
      </c>
      <c r="H46" s="36">
        <f t="shared" si="24"/>
        <v>2195.34</v>
      </c>
      <c r="I46" s="36">
        <f t="shared" si="24"/>
        <v>11734.76</v>
      </c>
      <c r="J46" s="73">
        <f t="shared" si="22"/>
        <v>534.530414423278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1829.45</v>
      </c>
      <c r="E47" s="65">
        <f>SUM('510:816'!E47)</f>
        <v>9387.81</v>
      </c>
      <c r="F47" s="65">
        <f>'Nacionalno sufinanciranje'!D47</f>
        <v>365.89</v>
      </c>
      <c r="G47" s="65">
        <f>'Nacionalno sufinanciranje'!E47</f>
        <v>2346.95</v>
      </c>
      <c r="H47" s="67">
        <f t="shared" ref="H47:I51" si="25">D47+F47</f>
        <v>2195.34</v>
      </c>
      <c r="I47" s="67">
        <f t="shared" si="25"/>
        <v>11734.76</v>
      </c>
      <c r="J47" s="73">
        <f t="shared" si="22"/>
        <v>534.530414423278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0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240.64</v>
      </c>
      <c r="E52" s="36">
        <f t="shared" si="26"/>
        <v>1525.58</v>
      </c>
      <c r="F52" s="36">
        <f t="shared" si="26"/>
        <v>60.36</v>
      </c>
      <c r="G52" s="36">
        <f t="shared" si="26"/>
        <v>381.39</v>
      </c>
      <c r="H52" s="36">
        <f t="shared" si="26"/>
        <v>301</v>
      </c>
      <c r="I52" s="36">
        <f t="shared" si="26"/>
        <v>1906.97</v>
      </c>
      <c r="J52" s="73">
        <f t="shared" si="22"/>
        <v>633.544850498339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240.64</v>
      </c>
      <c r="E54" s="65">
        <f>SUM('510:816'!E54)</f>
        <v>1525.58</v>
      </c>
      <c r="F54" s="65">
        <f>'Nacionalno sufinanciranje'!D54</f>
        <v>60.36</v>
      </c>
      <c r="G54" s="65">
        <f>'Nacionalno sufinanciranje'!E54</f>
        <v>381.39</v>
      </c>
      <c r="H54" s="67">
        <f t="shared" si="27"/>
        <v>301</v>
      </c>
      <c r="I54" s="67">
        <f t="shared" si="27"/>
        <v>1906.97</v>
      </c>
      <c r="J54" s="73">
        <f t="shared" si="22"/>
        <v>633.544850498339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263.03</v>
      </c>
      <c r="E56" s="36">
        <f t="shared" ref="E56:I56" si="28">E57+E62+E70+E80+E81+E86</f>
        <v>4969.28</v>
      </c>
      <c r="F56" s="36">
        <f t="shared" si="28"/>
        <v>65.75</v>
      </c>
      <c r="G56" s="36">
        <f t="shared" si="28"/>
        <v>1045.44</v>
      </c>
      <c r="H56" s="36">
        <f t="shared" si="28"/>
        <v>328.78</v>
      </c>
      <c r="I56" s="36">
        <f t="shared" si="28"/>
        <v>6014.72</v>
      </c>
      <c r="J56" s="73">
        <f t="shared" si="22"/>
        <v>1829.4056816108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203.74</v>
      </c>
      <c r="E57" s="36">
        <f t="shared" si="29"/>
        <v>789.38</v>
      </c>
      <c r="F57" s="36">
        <f t="shared" si="29"/>
        <v>50.93</v>
      </c>
      <c r="G57" s="36">
        <f t="shared" si="29"/>
        <v>197.34</v>
      </c>
      <c r="H57" s="36">
        <f t="shared" si="29"/>
        <v>254.67</v>
      </c>
      <c r="I57" s="36">
        <f t="shared" si="29"/>
        <v>986.72</v>
      </c>
      <c r="J57" s="73">
        <f t="shared" si="22"/>
        <v>387.450426041544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76.8</v>
      </c>
      <c r="E58" s="65">
        <f>SUM('510:816'!E58)</f>
        <v>320</v>
      </c>
      <c r="F58" s="65">
        <f>'Nacionalno sufinanciranje'!D58</f>
        <v>19.2</v>
      </c>
      <c r="G58" s="65">
        <f>'Nacionalno sufinanciranje'!E58</f>
        <v>80</v>
      </c>
      <c r="H58" s="67">
        <f t="shared" ref="H58:I61" si="30">D58+F58</f>
        <v>96</v>
      </c>
      <c r="I58" s="67">
        <f t="shared" si="30"/>
        <v>400</v>
      </c>
      <c r="J58" s="73">
        <f t="shared" si="22"/>
        <v>416.666666666667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126.94</v>
      </c>
      <c r="E59" s="65">
        <f>SUM('510:816'!E59)</f>
        <v>469.38</v>
      </c>
      <c r="F59" s="65">
        <f>'Nacionalno sufinanciranje'!D59</f>
        <v>31.73</v>
      </c>
      <c r="G59" s="65">
        <f>'Nacionalno sufinanciranje'!E59</f>
        <v>117.34</v>
      </c>
      <c r="H59" s="67">
        <f t="shared" si="30"/>
        <v>158.67</v>
      </c>
      <c r="I59" s="67">
        <f t="shared" si="30"/>
        <v>586.72</v>
      </c>
      <c r="J59" s="73">
        <f t="shared" si="22"/>
        <v>369.77374424907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59.29</v>
      </c>
      <c r="E62" s="36">
        <f t="shared" si="31"/>
        <v>0</v>
      </c>
      <c r="F62" s="36">
        <f t="shared" si="31"/>
        <v>14.82</v>
      </c>
      <c r="G62" s="36">
        <f t="shared" si="31"/>
        <v>0</v>
      </c>
      <c r="H62" s="36">
        <f t="shared" si="31"/>
        <v>74.11</v>
      </c>
      <c r="I62" s="36">
        <f t="shared" si="31"/>
        <v>0</v>
      </c>
      <c r="J62" s="73">
        <f t="shared" si="22"/>
        <v>0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59.29</v>
      </c>
      <c r="E65" s="65">
        <f>SUM('510:816'!E65)</f>
        <v>0</v>
      </c>
      <c r="F65" s="65">
        <f>'Nacionalno sufinanciranje'!D65</f>
        <v>14.82</v>
      </c>
      <c r="G65" s="65">
        <f>'Nacionalno sufinanciranje'!E65</f>
        <v>0</v>
      </c>
      <c r="H65" s="67">
        <f t="shared" si="32"/>
        <v>74.11</v>
      </c>
      <c r="I65" s="67">
        <f t="shared" si="32"/>
        <v>0</v>
      </c>
      <c r="J65" s="73">
        <f t="shared" si="22"/>
        <v>0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3164.26</v>
      </c>
      <c r="F70" s="36">
        <f t="shared" si="33"/>
        <v>0</v>
      </c>
      <c r="G70" s="36">
        <f t="shared" si="33"/>
        <v>594.19</v>
      </c>
      <c r="H70" s="36">
        <f t="shared" si="33"/>
        <v>0</v>
      </c>
      <c r="I70" s="36">
        <f t="shared" si="33"/>
        <v>3758.45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13.76</v>
      </c>
      <c r="F71" s="65">
        <f>'Nacionalno sufinanciranje'!D71</f>
        <v>0</v>
      </c>
      <c r="G71" s="65">
        <f>'Nacionalno sufinanciranje'!E71</f>
        <v>3.44</v>
      </c>
      <c r="H71" s="67">
        <f t="shared" ref="H71:I80" si="34">D71+F71</f>
        <v>0</v>
      </c>
      <c r="I71" s="67">
        <f t="shared" si="34"/>
        <v>17.2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787.5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787.5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2363</v>
      </c>
      <c r="F77" s="65">
        <f>'Nacionalno sufinanciranje'!D77</f>
        <v>0</v>
      </c>
      <c r="G77" s="65">
        <f>'Nacionalno sufinanciranje'!E77</f>
        <v>590.75</v>
      </c>
      <c r="H77" s="67">
        <f t="shared" si="34"/>
        <v>0</v>
      </c>
      <c r="I77" s="67">
        <f t="shared" si="34"/>
        <v>2953.75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2.8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ht="1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ht="12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ht="12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1015.64</v>
      </c>
      <c r="F86" s="36">
        <f t="shared" si="37"/>
        <v>0</v>
      </c>
      <c r="G86" s="36">
        <f t="shared" si="37"/>
        <v>253.91</v>
      </c>
      <c r="H86" s="36">
        <f t="shared" si="37"/>
        <v>0</v>
      </c>
      <c r="I86" s="36">
        <f t="shared" si="37"/>
        <v>1269.55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1015.64</v>
      </c>
      <c r="F89" s="65">
        <f>'Nacionalno sufinanciranje'!D89</f>
        <v>0</v>
      </c>
      <c r="G89" s="65">
        <f>'Nacionalno sufinanciranje'!E89</f>
        <v>253.91</v>
      </c>
      <c r="H89" s="67">
        <f t="shared" si="38"/>
        <v>0</v>
      </c>
      <c r="I89" s="67">
        <f t="shared" si="38"/>
        <v>1269.55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2.8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2.8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2.8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ht="12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2.8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2.8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ht="12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4.2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12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2.8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2.8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2.8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ht="12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12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12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ht="12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ht="12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2.8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2.8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2.8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ht="12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ht="12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ht="12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ht="12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2.8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2.8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2.8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2.8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ht="12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12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2.8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2.8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2.8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12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2.8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2.8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12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12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ht="12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ht="12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2.8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2.8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2.8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2.8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2.8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193355.76</v>
      </c>
      <c r="F187" s="36">
        <f t="shared" si="84"/>
        <v>0</v>
      </c>
      <c r="G187" s="36">
        <f t="shared" si="84"/>
        <v>369</v>
      </c>
      <c r="H187" s="36">
        <f t="shared" si="84"/>
        <v>0</v>
      </c>
      <c r="I187" s="36">
        <f t="shared" si="84"/>
        <v>193724.76</v>
      </c>
      <c r="J187" s="73" t="str">
        <f t="shared" si="79"/>
        <v>-</v>
      </c>
    </row>
    <row r="188" ht="12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2.8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1476</v>
      </c>
      <c r="F200" s="36">
        <f t="shared" si="90"/>
        <v>0</v>
      </c>
      <c r="G200" s="36">
        <f t="shared" si="90"/>
        <v>369</v>
      </c>
      <c r="H200" s="36">
        <f t="shared" si="90"/>
        <v>0</v>
      </c>
      <c r="I200" s="36">
        <f t="shared" si="90"/>
        <v>1845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1476</v>
      </c>
      <c r="F206" s="36">
        <f t="shared" si="93"/>
        <v>0</v>
      </c>
      <c r="G206" s="36">
        <f t="shared" si="93"/>
        <v>369</v>
      </c>
      <c r="H206" s="36">
        <f t="shared" si="93"/>
        <v>0</v>
      </c>
      <c r="I206" s="36">
        <f t="shared" si="93"/>
        <v>1845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1476</v>
      </c>
      <c r="F207" s="65">
        <f>'Nacionalno sufinanciranje'!D207</f>
        <v>0</v>
      </c>
      <c r="G207" s="65">
        <f>'Nacionalno sufinanciranje'!E207</f>
        <v>369</v>
      </c>
      <c r="H207" s="67">
        <f t="shared" ref="H207:I214" si="94">D207+F207</f>
        <v>0</v>
      </c>
      <c r="I207" s="67">
        <f t="shared" si="94"/>
        <v>1845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ht="12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12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ht="12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191879.76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191879.76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191879.76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191879.76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12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2.8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12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12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2.8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2.8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ht="12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12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2.8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ht="1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ht="12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2.8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2.8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ht="12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2.8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2.8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2.8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ht="12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2.8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ht="12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2.8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2.8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2.8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ht="12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12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2.8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2.8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ht="12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2.8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2.8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2.8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2.8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ht="12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12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2.8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2.8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12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2.8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ht="12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0.8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2.8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ht="12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ht="12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ht="12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ht="12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2.8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2.8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12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2.8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2.8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12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2.8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2.8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ht="12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16313.66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16313.66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16313.66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16313.66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2.8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12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2.8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2.8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2.8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2.8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2.8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2.8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2.8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2.8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ht="12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ht="12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2.8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2.8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ht="12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2.8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2.8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2.8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2.8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2.8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2.8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2.8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2.8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2.8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2.8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2.8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2.8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2.8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2.8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2.8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2.8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2.8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2.8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2.8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2.8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ht="12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16313.66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16313.66</v>
      </c>
      <c r="J405" s="73" t="str">
        <f t="shared" si="169"/>
        <v>-</v>
      </c>
    </row>
    <row r="406" s="5" customFormat="1" ht="12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16313.66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16313.66</v>
      </c>
      <c r="J406" s="73" t="str">
        <f t="shared" si="169"/>
        <v>-</v>
      </c>
    </row>
    <row r="407" s="5" customFormat="1" ht="12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ht="12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ht="12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2.8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ht="12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ht="12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ht="12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ht="12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ht="12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ht="12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ht="12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ht="12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ht="12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2.8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2.8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12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2.8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12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12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topLeftCell="A29" workbookViewId="0">
      <selection activeCell="D68" sqref="D68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4142.78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4142.78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>
        <v>3773.78</v>
      </c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>
        <v>369</v>
      </c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492</v>
      </c>
      <c r="E44" s="36">
        <f>E45+E56+E94+E113+E122+E154+E165</f>
        <v>3773.78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426.25</v>
      </c>
      <c r="E45" s="36">
        <f t="shared" si="0"/>
        <v>2728.34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365.89</v>
      </c>
      <c r="E46" s="36">
        <f t="shared" si="1"/>
        <v>2346.95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>
        <v>365.89</v>
      </c>
      <c r="E47" s="42">
        <v>2346.95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60.36</v>
      </c>
      <c r="E52" s="36">
        <f t="shared" si="2"/>
        <v>381.39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>
        <v>60.36</v>
      </c>
      <c r="E54" s="42">
        <v>381.39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65.75</v>
      </c>
      <c r="E56" s="36">
        <f>E57+E62+E70+E80+E81+E86</f>
        <v>1045.44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50.93</v>
      </c>
      <c r="E57" s="36">
        <f t="shared" si="3"/>
        <v>197.34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>
        <v>19.2</v>
      </c>
      <c r="E58" s="42">
        <v>80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>
        <v>31.73</v>
      </c>
      <c r="E59" s="42">
        <v>117.34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14.82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>
        <v>14.82</v>
      </c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594.19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>
        <v>3.44</v>
      </c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>
        <v>590.75</v>
      </c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253.91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>
        <v>253.91</v>
      </c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369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369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369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>
        <v>369</v>
      </c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28" workbookViewId="0">
      <selection activeCell="D66" sqref="D66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2717.56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2717.56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2717.56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>
        <v>2717.56</v>
      </c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2333.12</v>
      </c>
      <c r="E44" s="36">
        <f>E45+E56+E94+E113+E122+E154+E165</f>
        <v>15095.17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2070.09</v>
      </c>
      <c r="E45" s="36">
        <f t="shared" si="0"/>
        <v>10913.39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1829.45</v>
      </c>
      <c r="E46" s="36">
        <f t="shared" si="1"/>
        <v>9387.81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>
        <v>1829.45</v>
      </c>
      <c r="E47" s="42">
        <v>9387.81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240.64</v>
      </c>
      <c r="E52" s="36">
        <f t="shared" si="2"/>
        <v>1525.58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>
        <v>240.64</v>
      </c>
      <c r="E54" s="42">
        <v>1525.58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263.03</v>
      </c>
      <c r="E56" s="36">
        <f>E57+E62+E70+E80+E81+E86</f>
        <v>4181.78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203.74</v>
      </c>
      <c r="E57" s="36">
        <f t="shared" si="3"/>
        <v>789.38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>
        <v>76.8</v>
      </c>
      <c r="E58" s="42">
        <v>320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>
        <v>126.94</v>
      </c>
      <c r="E59" s="42">
        <v>469.38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59.29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>
        <v>59.29</v>
      </c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2376.76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>
        <v>13.76</v>
      </c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>
        <v>2363</v>
      </c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1015.64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>
        <v>1015.64</v>
      </c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1476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1476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1476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>
        <v>1476</v>
      </c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16313.66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>
        <v>16313.66</v>
      </c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16313.66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>
        <v>16313.66</v>
      </c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21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Hrustek</cp:lastModifiedBy>
  <dcterms:created xsi:type="dcterms:W3CDTF">2025-08-09T19:28:00Z</dcterms:created>
  <cp:lastPrinted>2025-12-18T09:39:00Z</cp:lastPrinted>
  <dcterms:modified xsi:type="dcterms:W3CDTF">2026-02-02T08:48:26Z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533F2BD484CD4484A96E42A7684EFF51_13</vt:lpwstr>
  </property>
  <property fmtid="{D5CDD505-2E9C-101B-9397-08002B2CF9AE}" pid="3" name="KSOProductBuildVer">
    <vt:lpwstr>1033-12.2.0.23155</vt:lpwstr>
  </property>
</Properties>
</file>